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5205"/>
  </bookViews>
  <sheets>
    <sheet name="Formularz cenowy" sheetId="2" r:id="rId1"/>
  </sheets>
  <calcPr calcId="145621"/>
</workbook>
</file>

<file path=xl/calcChain.xml><?xml version="1.0" encoding="utf-8"?>
<calcChain xmlns="http://schemas.openxmlformats.org/spreadsheetml/2006/main">
  <c r="Q9" i="2" l="1"/>
  <c r="Q12" i="2" l="1"/>
  <c r="Q13" i="2"/>
  <c r="Q10" i="2"/>
  <c r="K17" i="2"/>
  <c r="K12" i="2"/>
  <c r="K13" i="2"/>
  <c r="S13" i="2" s="1"/>
  <c r="K14" i="2"/>
  <c r="K15" i="2"/>
  <c r="S15" i="2" s="1"/>
  <c r="K16" i="2"/>
  <c r="K10" i="2"/>
  <c r="S10" i="2" s="1"/>
  <c r="U15" i="2"/>
  <c r="U13" i="2"/>
  <c r="U10" i="2"/>
  <c r="Q14" i="2"/>
  <c r="Q15" i="2"/>
  <c r="V10" i="2" l="1"/>
  <c r="W10" i="2" s="1"/>
  <c r="Y10" i="2" s="1"/>
  <c r="Z10" i="2" s="1"/>
  <c r="V13" i="2"/>
  <c r="W13" i="2" s="1"/>
  <c r="Y13" i="2" s="1"/>
  <c r="Z13" i="2" s="1"/>
  <c r="V15" i="2"/>
  <c r="W15" i="2" s="1"/>
  <c r="Y15" i="2" s="1"/>
  <c r="Z15" i="2" s="1"/>
  <c r="U18" i="2" l="1"/>
  <c r="U17" i="2"/>
  <c r="U16" i="2"/>
  <c r="U9" i="2"/>
  <c r="U11" i="2"/>
  <c r="Q11" i="2"/>
  <c r="K11" i="2"/>
  <c r="S11" i="2" s="1"/>
  <c r="K18" i="2"/>
  <c r="K9" i="2"/>
  <c r="S9" i="2" s="1"/>
  <c r="V9" i="2" l="1"/>
  <c r="W9" i="2" s="1"/>
  <c r="V11" i="2"/>
  <c r="W11" i="2" s="1"/>
  <c r="Y11" i="2" s="1"/>
  <c r="Z11" i="2" s="1"/>
  <c r="U12" i="2"/>
  <c r="U14" i="2"/>
  <c r="Q17" i="2"/>
  <c r="Q16" i="2"/>
  <c r="Q18" i="2"/>
  <c r="S18" i="2"/>
  <c r="S12" i="2"/>
  <c r="S14" i="2"/>
  <c r="S16" i="2"/>
  <c r="S17" i="2"/>
  <c r="V16" i="2" l="1"/>
  <c r="W16" i="2" s="1"/>
  <c r="Y16" i="2" s="1"/>
  <c r="Z16" i="2" s="1"/>
  <c r="V18" i="2"/>
  <c r="W18" i="2" s="1"/>
  <c r="Y18" i="2" s="1"/>
  <c r="Z18" i="2" s="1"/>
  <c r="V17" i="2"/>
  <c r="W17" i="2" s="1"/>
  <c r="Y17" i="2" s="1"/>
  <c r="Z17" i="2" s="1"/>
  <c r="V14" i="2"/>
  <c r="W14" i="2" s="1"/>
  <c r="Y14" i="2" s="1"/>
  <c r="Z14" i="2" s="1"/>
  <c r="V12" i="2"/>
  <c r="W12" i="2" s="1"/>
  <c r="Y12" i="2" s="1"/>
  <c r="Z12" i="2" s="1"/>
  <c r="Y9" i="2" l="1"/>
  <c r="W19" i="2"/>
  <c r="Z9" i="2" l="1"/>
  <c r="Z19" i="2" s="1"/>
  <c r="Y19" i="2"/>
</calcChain>
</file>

<file path=xl/sharedStrings.xml><?xml version="1.0" encoding="utf-8"?>
<sst xmlns="http://schemas.openxmlformats.org/spreadsheetml/2006/main" count="94" uniqueCount="75">
  <si>
    <t>Liczba miesięcy
[m-c]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</si>
  <si>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</si>
  <si>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</si>
  <si>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</si>
  <si>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</si>
  <si>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</si>
  <si>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</si>
  <si>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</si>
  <si>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</si>
  <si>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</si>
  <si>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</si>
  <si>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</si>
  <si>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</si>
  <si>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</si>
  <si>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</si>
  <si>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</si>
  <si>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</si>
  <si>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</si>
  <si>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>W-5.1_TA</t>
  </si>
  <si>
    <t>W-4_TA</t>
  </si>
  <si>
    <t>FORMULARZ CENOWY</t>
  </si>
  <si>
    <t>Załacznik nr 1 do formularza oferty</t>
  </si>
  <si>
    <t>W-6A.1_TA</t>
  </si>
  <si>
    <t>poza rozliczeniem taryfowym</t>
  </si>
  <si>
    <t>WYSZCZEGÓLNIENIE</t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</si>
  <si>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ZW </t>
    </r>
    <r>
      <rPr>
        <sz val="10"/>
        <color theme="1"/>
        <rFont val="Cambria"/>
        <family val="1"/>
        <charset val="238"/>
        <scheme val="major"/>
      </rPr>
      <t>- bez akcyzy, z zerową stawką akcyzy lub zwolnione od akcyzy
[kWh]</t>
    </r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</si>
  <si>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P </t>
    </r>
    <r>
      <rPr>
        <sz val="10"/>
        <color theme="1"/>
        <rFont val="Cambria"/>
        <family val="1"/>
        <charset val="238"/>
        <scheme val="major"/>
      </rPr>
      <t>- opodatkowane 
akcyzą 1,38 zł/GJ 
[kWh]</t>
    </r>
  </si>
  <si>
    <t xml:space="preserve"> -12-</t>
  </si>
  <si>
    <t xml:space="preserve"> -13-</t>
  </si>
  <si>
    <t xml:space="preserve"> -14-</t>
  </si>
  <si>
    <t xml:space="preserve"> -15-</t>
  </si>
  <si>
    <t xml:space="preserve">Szacunkowe zapotrzebowanie 
na paliwo gazowe 
RAZEM
[kWh]
(kol.6+kol.7+kol.8+kol.9) </t>
  </si>
  <si>
    <t xml:space="preserve"> -16-</t>
  </si>
  <si>
    <t>DYSTRYBUCJA PALIWA GAZOWEGO</t>
  </si>
  <si>
    <t xml:space="preserve"> -17-</t>
  </si>
  <si>
    <t>Abonament/
opłata handlowa
netto
[zł/m-c]</t>
  </si>
  <si>
    <t>Razem opłata zmienna netto
[zł]
(kol.10×kol.17]/100)</t>
  </si>
  <si>
    <t>Stawka opłaty stałej netto
a) dla grup taryfowych:
W-1.1, W-2.1, 
W-3.6, W-4
[zł/m-c]
b) dla grup taryfowych:
W-5.1, W-6A.1
[gr/(kWh/h) za h]</t>
  </si>
  <si>
    <t xml:space="preserve"> -18-</t>
  </si>
  <si>
    <t xml:space="preserve"> -19-</t>
  </si>
  <si>
    <t xml:space="preserve"> -20-</t>
  </si>
  <si>
    <t>CENA OFERTY</t>
  </si>
  <si>
    <t>Cena oferty netto
[zł] 
(kol. 16 + kol. 21)</t>
  </si>
  <si>
    <t xml:space="preserve"> -21-</t>
  </si>
  <si>
    <t xml:space="preserve"> -22-</t>
  </si>
  <si>
    <t xml:space="preserve"> -23-</t>
  </si>
  <si>
    <t xml:space="preserve"> -24-</t>
  </si>
  <si>
    <t xml:space="preserve"> -25-</t>
  </si>
  <si>
    <t>n.d</t>
  </si>
  <si>
    <t>Razem opłata stała netto
[zł]
a) dla grup taryfowych:
W-1.1, W-2.1, W-3.6, W-4
(kol.2×kol.4×kol.19)
b) dla grup taryfowych:
W-5.1, W-6A.1
(kol.3×kol.5×kol.19/100)</t>
  </si>
  <si>
    <t>Wartość podatku VAT 
[zł] 
(kol.22xkol.23)</t>
  </si>
  <si>
    <t>a) odbiorców w gospodarstwach domowych w lokalach mieszkalnych lub na potrzeby wytwarzania ciepła zużywanego przez odbiorców w gospodarstwach domowych w lokalach mieszkalnych oraz na potrzeby części wspólnych budynków wielolokalowych,</t>
  </si>
  <si>
    <t>b) odbiorców, o których mowa w art. 62b ust. 1 pkt 2 lit. d ustawy, prowadzących działalność w lokalach odbiorcy, o którym mowa w art. 62b ust. 1 pkt 2 lit. b lub c Ustawy z dnia 26 stycznia  2022 r. o szczególnych rozwiązaniach służących ochronie odbiorców paliw gazowych w związku  z sytuacją na rynku gazu (Dz. U. z 2022 r., poz. 202),</t>
  </si>
  <si>
    <t xml:space="preserve">c) o których mowa w art. 62b ust. 1 pkt 2 lit. d Ustawy z dnia 26 stycznia  2022 r. o szczególnych rozwiązaniach służących ochronie odbiorców paliw gazowych w związku  z sytuacją na rynku gazu (Dz. U. z 2022 r., poz. 202). </t>
  </si>
  <si>
    <t>Cena jednostkowa sprzedaży paliwa gazowego
bez akcyzy, z zerową stawką akcyzy lub zwolnione od akcyzy
netto
 [gr/kWh]</t>
  </si>
  <si>
    <t>Cena jednostkowa sprzedaży paliwa gazowego
opodatkowanego akcyzą 1,38 zł/GJ
netto
[gr/kWh]</t>
  </si>
  <si>
    <t>RAZEM SPRZEDAŻ
netto
[zł] 
(kol.6xkol.11)/100 + (kol.7xkol.12)/100 + (kol.8xkol.13)/100 + (kol.9xkol.14)/100 + (kol.2xkol.4xkol.15)</t>
  </si>
  <si>
    <t>RAZEM DYSTRYBUCJA
netto
[zł] 
(kol.18+kol.20)</t>
  </si>
  <si>
    <t>Stawka podatku VAT
[%]</t>
  </si>
  <si>
    <t>Cena oferty brutto [zł] 
(kol. 22 + kol. 24)</t>
  </si>
  <si>
    <r>
      <t xml:space="preserve">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</si>
  <si>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Grupa taryfowa</t>
  </si>
  <si>
    <r>
      <rPr>
        <b/>
        <vertAlign val="superscript"/>
        <sz val="9"/>
        <color theme="1"/>
        <rFont val="Cambria"/>
        <family val="1"/>
        <charset val="238"/>
        <scheme val="major"/>
      </rPr>
      <t xml:space="preserve">1 </t>
    </r>
    <r>
      <rPr>
        <b/>
        <sz val="9"/>
        <color theme="1"/>
        <rFont val="Cambria"/>
        <family val="1"/>
        <charset val="238"/>
        <scheme val="major"/>
      </rPr>
      <t>Dotyczy podmiotów uprawnionych, które nabywają i pobierają paliwo gazowe,  zużywane na potrzeby:</t>
    </r>
  </si>
  <si>
    <t>W-1.2_TA</t>
  </si>
  <si>
    <r>
      <t xml:space="preserve">2. Zamawiajacy w celu ułatwienia Wykonawcom obliczenia ceny oferty podał w poszczególnych komórkach stawki opłat za dystrybucję paliwa gazowego zgodnie z podaną taryfą OSD dla </t>
    </r>
    <r>
      <rPr>
        <b/>
        <sz val="10"/>
        <rFont val="Cambria"/>
        <family val="1"/>
        <charset val="238"/>
        <scheme val="major"/>
      </rPr>
      <t>obszaru taryfowego tarnowskiego</t>
    </r>
    <r>
      <rPr>
        <sz val="9"/>
        <rFont val="Cambria"/>
        <family val="1"/>
        <charset val="238"/>
        <scheme val="major"/>
      </rPr>
      <t>.
     Jeżeli po dniu wszczęcia postępowania przed dniem składania ofert taryfa OSD zostanie zmieniona, wówczas należy wprowadzić nowe obowiązujące stawki za dystrybucję paliwa gazowego.</t>
    </r>
  </si>
  <si>
    <t>W-1.12T_TA</t>
  </si>
  <si>
    <t>W-1.1_TA</t>
  </si>
  <si>
    <t>W-2.1_TA</t>
  </si>
  <si>
    <t>W-2.12T_TA</t>
  </si>
  <si>
    <t>W-3.6_TA</t>
  </si>
  <si>
    <t>W-3.12T_TA</t>
  </si>
  <si>
    <t xml:space="preserve"> ≤ 109</t>
  </si>
  <si>
    <t xml:space="preserve">3. Rozliczenie grup taryfowych, których nazwa kończy się oznaczeniem "12T" odbywa się na podstawie odczytów przekazywanych przez Odbiorców. Stawki opłat dystrybucyjnych należy przyjąć odpowiednio do grup taryfowych OSD tj.: 
dla taryfy W-1.12T_TA należy przyjąć taryfę OSD W-1.1_TA
dla taryfy W-2.12T_TA należy przyjąć taryfę OSD W-2.1_TA
dla taryfy W-3.12T_TA należy przyjąć taryfę OSD W-3.6_TA
</t>
  </si>
  <si>
    <t xml:space="preserve">1. Operatorem systemu dystrybucyjnego jest PSG Sp. z.o.o. z siedzibą w Tarnowie.
    Stawki opłat dystrybucyjnych nalezy podać zgodnie z Taryfą nr 10 OSD zatwierdzoną przez Prezesa Urzędu Regulacji Energetyki w dniu 17 grudnia 2021 r. decyzją nr DRG.DRG-2.4212.52.2021.AIK, zmienioną decyzją Prezesa Urzędu Regulacji Energetyki nr DRG.DRG-2.4212.43.2022.KGa z dnia 17 sierpnia 2022 r. </t>
  </si>
  <si>
    <t xml:space="preserve">Wartość brutto przenieść do pkt 1.4 Formularza oferty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</si>
</sst>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"/>
    <numFmt numFmtId="165" formatCode="#,##0.0000"/>
    <numFmt numFmtId="166" formatCode="#,##0.000\ &quot;zł&quot;;[Red]\-#,##0.000\ &quot;zł&quot;"/>
    <numFmt numFmtId="167" formatCode="#,##0.00_ ;\-#,##0.00\ "/>
  </numFmts>
  <fonts count="14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4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vertAlign val="superscript"/>
      <sz val="10"/>
      <color theme="1"/>
      <name val="Cambria"/>
      <family val="1"/>
      <charset val="238"/>
      <scheme val="major"/>
    </font>
    <font>
      <b/>
      <vertAlign val="superscript"/>
      <sz val="9"/>
      <color theme="1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5FFD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3" fontId="6" fillId="0" borderId="0" xfId="0" applyNumberFormat="1" applyFont="1" applyFill="1"/>
    <xf numFmtId="0" fontId="6" fillId="0" borderId="0" xfId="0" applyFont="1" applyFill="1"/>
    <xf numFmtId="3" fontId="1" fillId="0" borderId="0" xfId="0" applyNumberFormat="1" applyFont="1" applyFill="1" applyAlignment="1">
      <alignment vertical="top" wrapText="1"/>
    </xf>
    <xf numFmtId="43" fontId="6" fillId="0" borderId="0" xfId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43" fontId="10" fillId="0" borderId="0" xfId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43" fontId="9" fillId="0" borderId="0" xfId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2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right" vertical="center"/>
    </xf>
    <xf numFmtId="3" fontId="9" fillId="0" borderId="10" xfId="0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right" vertical="center"/>
    </xf>
    <xf numFmtId="3" fontId="9" fillId="0" borderId="13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center"/>
    </xf>
    <xf numFmtId="43" fontId="10" fillId="0" borderId="1" xfId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center" vertical="center"/>
    </xf>
    <xf numFmtId="167" fontId="9" fillId="0" borderId="1" xfId="1" applyNumberFormat="1" applyFont="1" applyFill="1" applyBorder="1" applyAlignment="1">
      <alignment horizontal="right" vertical="center"/>
    </xf>
    <xf numFmtId="43" fontId="10" fillId="0" borderId="6" xfId="1" applyFont="1" applyFill="1" applyBorder="1" applyAlignment="1">
      <alignment horizontal="right" vertical="center"/>
    </xf>
    <xf numFmtId="167" fontId="9" fillId="0" borderId="6" xfId="1" applyNumberFormat="1" applyFont="1" applyFill="1" applyBorder="1" applyAlignment="1">
      <alignment horizontal="right" vertical="center"/>
    </xf>
    <xf numFmtId="43" fontId="9" fillId="0" borderId="9" xfId="1" applyFont="1" applyFill="1" applyBorder="1" applyAlignment="1">
      <alignment horizontal="center" vertical="center"/>
    </xf>
    <xf numFmtId="43" fontId="9" fillId="0" borderId="16" xfId="1" applyFont="1" applyFill="1" applyBorder="1" applyAlignment="1">
      <alignment horizontal="center" vertical="center"/>
    </xf>
    <xf numFmtId="43" fontId="10" fillId="0" borderId="10" xfId="1" applyFont="1" applyFill="1" applyBorder="1" applyAlignment="1">
      <alignment horizontal="right" vertical="center"/>
    </xf>
    <xf numFmtId="167" fontId="9" fillId="0" borderId="10" xfId="1" applyNumberFormat="1" applyFont="1" applyFill="1" applyBorder="1" applyAlignment="1">
      <alignment horizontal="right" vertical="center"/>
    </xf>
    <xf numFmtId="43" fontId="9" fillId="0" borderId="13" xfId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right" vertical="center"/>
    </xf>
    <xf numFmtId="4" fontId="10" fillId="0" borderId="15" xfId="0" applyNumberFormat="1" applyFont="1" applyFill="1" applyBorder="1" applyAlignment="1">
      <alignment horizontal="right" vertical="center"/>
    </xf>
    <xf numFmtId="9" fontId="10" fillId="0" borderId="2" xfId="3" applyFont="1" applyFill="1" applyBorder="1" applyAlignment="1">
      <alignment horizontal="right" vertical="center"/>
    </xf>
    <xf numFmtId="9" fontId="10" fillId="0" borderId="6" xfId="3" applyFont="1" applyFill="1" applyBorder="1" applyAlignment="1">
      <alignment horizontal="right" vertical="center"/>
    </xf>
    <xf numFmtId="4" fontId="10" fillId="0" borderId="6" xfId="0" applyNumberFormat="1" applyFont="1" applyFill="1" applyBorder="1" applyAlignment="1">
      <alignment horizontal="right" vertical="center"/>
    </xf>
    <xf numFmtId="4" fontId="10" fillId="0" borderId="9" xfId="0" applyNumberFormat="1" applyFont="1" applyFill="1" applyBorder="1" applyAlignment="1">
      <alignment horizontal="right" vertical="center"/>
    </xf>
    <xf numFmtId="9" fontId="10" fillId="0" borderId="3" xfId="3" applyFont="1" applyFill="1" applyBorder="1" applyAlignment="1">
      <alignment horizontal="right" vertical="center"/>
    </xf>
    <xf numFmtId="4" fontId="10" fillId="0" borderId="3" xfId="0" applyNumberFormat="1" applyFont="1" applyFill="1" applyBorder="1" applyAlignment="1">
      <alignment horizontal="right" vertical="center"/>
    </xf>
    <xf numFmtId="4" fontId="10" fillId="0" borderId="2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6" fillId="0" borderId="0" xfId="0" applyFont="1" applyFill="1" applyAlignment="1"/>
    <xf numFmtId="4" fontId="3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right" vertical="center"/>
    </xf>
    <xf numFmtId="3" fontId="9" fillId="0" borderId="9" xfId="0" applyNumberFormat="1" applyFont="1" applyFill="1" applyBorder="1" applyAlignment="1">
      <alignment horizontal="right" vertical="center"/>
    </xf>
    <xf numFmtId="0" fontId="9" fillId="0" borderId="28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165" fontId="9" fillId="4" borderId="18" xfId="0" applyNumberFormat="1" applyFont="1" applyFill="1" applyBorder="1" applyAlignment="1">
      <alignment horizontal="right" vertical="center"/>
    </xf>
    <xf numFmtId="165" fontId="9" fillId="4" borderId="14" xfId="0" applyNumberFormat="1" applyFont="1" applyFill="1" applyBorder="1" applyAlignment="1">
      <alignment horizontal="right" vertical="center"/>
    </xf>
    <xf numFmtId="165" fontId="9" fillId="4" borderId="1" xfId="0" applyNumberFormat="1" applyFont="1" applyFill="1" applyBorder="1" applyAlignment="1">
      <alignment horizontal="right" vertical="center"/>
    </xf>
    <xf numFmtId="165" fontId="9" fillId="4" borderId="17" xfId="0" applyNumberFormat="1" applyFont="1" applyFill="1" applyBorder="1" applyAlignment="1">
      <alignment horizontal="right" vertical="center"/>
    </xf>
    <xf numFmtId="4" fontId="9" fillId="0" borderId="22" xfId="3" applyNumberFormat="1" applyFont="1" applyFill="1" applyBorder="1" applyAlignment="1">
      <alignment horizontal="right" vertical="center"/>
    </xf>
    <xf numFmtId="4" fontId="9" fillId="0" borderId="21" xfId="1" applyNumberFormat="1" applyFont="1" applyFill="1" applyBorder="1" applyAlignment="1">
      <alignment horizontal="right" vertical="center"/>
    </xf>
    <xf numFmtId="4" fontId="9" fillId="0" borderId="22" xfId="1" applyNumberFormat="1" applyFont="1" applyFill="1" applyBorder="1" applyAlignment="1">
      <alignment horizontal="right" vertical="center"/>
    </xf>
    <xf numFmtId="4" fontId="9" fillId="0" borderId="23" xfId="1" applyNumberFormat="1" applyFont="1" applyFill="1" applyBorder="1" applyAlignment="1">
      <alignment horizontal="right" vertical="center"/>
    </xf>
    <xf numFmtId="4" fontId="9" fillId="4" borderId="6" xfId="0" applyNumberFormat="1" applyFont="1" applyFill="1" applyBorder="1" applyAlignment="1">
      <alignment horizontal="right" vertical="center"/>
    </xf>
    <xf numFmtId="4" fontId="9" fillId="4" borderId="1" xfId="0" applyNumberFormat="1" applyFont="1" applyFill="1" applyBorder="1" applyAlignment="1">
      <alignment horizontal="right" vertical="center"/>
    </xf>
    <xf numFmtId="4" fontId="9" fillId="4" borderId="10" xfId="0" applyNumberFormat="1" applyFont="1" applyFill="1" applyBorder="1" applyAlignment="1">
      <alignment horizontal="right" vertical="center"/>
    </xf>
    <xf numFmtId="165" fontId="9" fillId="4" borderId="2" xfId="0" applyNumberFormat="1" applyFont="1" applyFill="1" applyBorder="1" applyAlignment="1">
      <alignment horizontal="right" vertical="center"/>
    </xf>
    <xf numFmtId="4" fontId="9" fillId="4" borderId="2" xfId="0" applyNumberFormat="1" applyFont="1" applyFill="1" applyBorder="1" applyAlignment="1">
      <alignment horizontal="right" vertical="center"/>
    </xf>
    <xf numFmtId="4" fontId="9" fillId="0" borderId="7" xfId="1" applyNumberFormat="1" applyFont="1" applyFill="1" applyBorder="1" applyAlignment="1">
      <alignment horizontal="right" vertical="center"/>
    </xf>
    <xf numFmtId="4" fontId="9" fillId="0" borderId="27" xfId="1" applyNumberFormat="1" applyFont="1" applyFill="1" applyBorder="1" applyAlignment="1">
      <alignment horizontal="right" vertical="center"/>
    </xf>
    <xf numFmtId="4" fontId="9" fillId="0" borderId="31" xfId="1" applyNumberFormat="1" applyFont="1" applyFill="1" applyBorder="1" applyAlignment="1">
      <alignment horizontal="right" vertical="center"/>
    </xf>
    <xf numFmtId="164" fontId="9" fillId="0" borderId="18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164" fontId="9" fillId="0" borderId="17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right" vertical="center"/>
    </xf>
    <xf numFmtId="165" fontId="9" fillId="0" borderId="2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9" fillId="0" borderId="10" xfId="0" applyNumberFormat="1" applyFont="1" applyFill="1" applyBorder="1" applyAlignment="1">
      <alignment horizontal="right" vertical="center"/>
    </xf>
    <xf numFmtId="165" fontId="9" fillId="0" borderId="28" xfId="0" applyNumberFormat="1" applyFont="1" applyFill="1" applyBorder="1" applyAlignment="1">
      <alignment horizontal="right" vertical="center"/>
    </xf>
    <xf numFmtId="165" fontId="9" fillId="5" borderId="1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wrapText="1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colors>
    <mruColors>
      <color rgb="FFC5FFD4"/>
      <color rgb="FF00CC66"/>
      <color rgb="FF00EA75"/>
      <color rgb="FF00FF00"/>
      <color rgb="FF99FF66"/>
      <color rgb="FF43BC00"/>
      <color rgb="FFECFAF4"/>
      <color rgb="FFD0F4E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32"/>
  <sheetViews>
    <sheetView showGridLines="0" tabSelected="1" zoomScale="70" zoomScaleNormal="70" zoomScaleSheetLayoutView="55" zoomScalePageLayoutView="70" workbookViewId="0">
      <selection activeCell="B2" sqref="B2"/>
    </sheetView>
  </sheetViews>
  <sheetFormatPr defaultRowHeight="24.95" customHeight="1" x14ac:dyDescent="0.2"/>
  <cols>
    <col min="1" max="1" width="3.875" style="4" customWidth="1"/>
    <col min="2" max="2" width="21.5" style="4" customWidth="1"/>
    <col min="3" max="6" width="8.375" style="4" customWidth="1"/>
    <col min="7" max="10" width="10.875" style="4" customWidth="1"/>
    <col min="11" max="11" width="18.75" style="4" customWidth="1"/>
    <col min="12" max="16" width="11" style="4" customWidth="1"/>
    <col min="17" max="17" width="16.625" style="4" customWidth="1"/>
    <col min="18" max="18" width="10.125" style="4" customWidth="1"/>
    <col min="19" max="19" width="15.5" style="4" customWidth="1"/>
    <col min="20" max="20" width="13.5" style="4" customWidth="1"/>
    <col min="21" max="21" width="19.375" style="4" customWidth="1"/>
    <col min="22" max="22" width="17.375" style="4" customWidth="1"/>
    <col min="23" max="23" width="14.375" style="4" customWidth="1"/>
    <col min="24" max="24" width="10.5" style="4" customWidth="1"/>
    <col min="25" max="25" width="13.25" style="4" customWidth="1"/>
    <col min="26" max="26" width="14.625" style="4" customWidth="1"/>
    <col min="27" max="27" width="13.625" style="4" customWidth="1"/>
    <col min="28" max="16384" width="9" style="4"/>
  </cols>
  <sheetData>
    <row r="1" spans="2:34" ht="6.75" customHeight="1" x14ac:dyDescent="0.2"/>
    <row r="2" spans="2:34" ht="39" customHeight="1" x14ac:dyDescent="0.2">
      <c r="U2" s="11"/>
      <c r="V2" s="12"/>
      <c r="W2" s="12"/>
      <c r="Z2" s="59" t="s">
        <v>21</v>
      </c>
      <c r="AA2" s="9"/>
      <c r="AB2" s="9"/>
      <c r="AC2" s="9"/>
      <c r="AD2" s="9"/>
      <c r="AE2" s="9"/>
      <c r="AF2" s="9"/>
      <c r="AG2" s="9"/>
      <c r="AH2" s="9"/>
    </row>
    <row r="3" spans="2:34" ht="57.75" customHeight="1" x14ac:dyDescent="0.2">
      <c r="B3" s="101" t="s">
        <v>20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9"/>
      <c r="AB3" s="9"/>
      <c r="AC3" s="9"/>
      <c r="AD3" s="9"/>
      <c r="AE3" s="9"/>
      <c r="AF3" s="9"/>
      <c r="AG3" s="9"/>
      <c r="AH3" s="9"/>
    </row>
    <row r="4" spans="2:34" ht="10.5" customHeight="1" thickBot="1" x14ac:dyDescent="0.2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AA4" s="9"/>
      <c r="AB4" s="9"/>
      <c r="AC4" s="9"/>
      <c r="AD4" s="9"/>
      <c r="AE4" s="9"/>
      <c r="AF4" s="9"/>
      <c r="AG4" s="9"/>
      <c r="AH4" s="9"/>
    </row>
    <row r="5" spans="2:34" ht="38.25" customHeight="1" thickBot="1" x14ac:dyDescent="0.25">
      <c r="B5" s="103" t="s">
        <v>24</v>
      </c>
      <c r="C5" s="104"/>
      <c r="D5" s="104"/>
      <c r="E5" s="104"/>
      <c r="F5" s="104"/>
      <c r="G5" s="104"/>
      <c r="H5" s="104"/>
      <c r="I5" s="104"/>
      <c r="J5" s="104"/>
      <c r="K5" s="105"/>
      <c r="L5" s="111" t="s">
        <v>5</v>
      </c>
      <c r="M5" s="111"/>
      <c r="N5" s="111"/>
      <c r="O5" s="111"/>
      <c r="P5" s="111"/>
      <c r="Q5" s="111"/>
      <c r="R5" s="116" t="s">
        <v>33</v>
      </c>
      <c r="S5" s="117"/>
      <c r="T5" s="117"/>
      <c r="U5" s="117"/>
      <c r="V5" s="118"/>
      <c r="W5" s="130" t="s">
        <v>41</v>
      </c>
      <c r="X5" s="130"/>
      <c r="Y5" s="130"/>
      <c r="Z5" s="131"/>
      <c r="AA5" s="3"/>
    </row>
    <row r="6" spans="2:34" ht="102" customHeight="1" x14ac:dyDescent="0.2">
      <c r="B6" s="119" t="s">
        <v>61</v>
      </c>
      <c r="C6" s="121" t="s">
        <v>1</v>
      </c>
      <c r="D6" s="121" t="s">
        <v>3</v>
      </c>
      <c r="E6" s="121" t="s">
        <v>0</v>
      </c>
      <c r="F6" s="121" t="s">
        <v>6</v>
      </c>
      <c r="G6" s="107" t="s">
        <v>25</v>
      </c>
      <c r="H6" s="107"/>
      <c r="I6" s="107" t="s">
        <v>26</v>
      </c>
      <c r="J6" s="107"/>
      <c r="K6" s="123" t="s">
        <v>31</v>
      </c>
      <c r="L6" s="106" t="s">
        <v>54</v>
      </c>
      <c r="M6" s="107"/>
      <c r="N6" s="107" t="s">
        <v>55</v>
      </c>
      <c r="O6" s="107"/>
      <c r="P6" s="107" t="s">
        <v>35</v>
      </c>
      <c r="Q6" s="109" t="s">
        <v>56</v>
      </c>
      <c r="R6" s="119" t="s">
        <v>2</v>
      </c>
      <c r="S6" s="121" t="s">
        <v>36</v>
      </c>
      <c r="T6" s="121" t="s">
        <v>37</v>
      </c>
      <c r="U6" s="121" t="s">
        <v>49</v>
      </c>
      <c r="V6" s="123" t="s">
        <v>57</v>
      </c>
      <c r="W6" s="112" t="s">
        <v>42</v>
      </c>
      <c r="X6" s="114" t="s">
        <v>58</v>
      </c>
      <c r="Y6" s="114" t="s">
        <v>50</v>
      </c>
      <c r="Z6" s="125" t="s">
        <v>59</v>
      </c>
      <c r="AA6" s="3"/>
    </row>
    <row r="7" spans="2:34" ht="63" customHeight="1" thickBot="1" x14ac:dyDescent="0.25">
      <c r="B7" s="120"/>
      <c r="C7" s="122"/>
      <c r="D7" s="122"/>
      <c r="E7" s="122"/>
      <c r="F7" s="122"/>
      <c r="G7" s="25" t="s">
        <v>60</v>
      </c>
      <c r="H7" s="25" t="s">
        <v>23</v>
      </c>
      <c r="I7" s="25" t="s">
        <v>60</v>
      </c>
      <c r="J7" s="25" t="s">
        <v>23</v>
      </c>
      <c r="K7" s="124"/>
      <c r="L7" s="25" t="s">
        <v>60</v>
      </c>
      <c r="M7" s="26" t="s">
        <v>23</v>
      </c>
      <c r="N7" s="25" t="s">
        <v>60</v>
      </c>
      <c r="O7" s="25" t="s">
        <v>23</v>
      </c>
      <c r="P7" s="108"/>
      <c r="Q7" s="110"/>
      <c r="R7" s="120"/>
      <c r="S7" s="122"/>
      <c r="T7" s="122"/>
      <c r="U7" s="122"/>
      <c r="V7" s="124"/>
      <c r="W7" s="113"/>
      <c r="X7" s="115"/>
      <c r="Y7" s="115"/>
      <c r="Z7" s="126"/>
      <c r="AA7" s="3"/>
    </row>
    <row r="8" spans="2:34" ht="19.5" customHeight="1" thickBot="1" x14ac:dyDescent="0.25">
      <c r="B8" s="72" t="s">
        <v>7</v>
      </c>
      <c r="C8" s="35" t="s">
        <v>8</v>
      </c>
      <c r="D8" s="35" t="s">
        <v>9</v>
      </c>
      <c r="E8" s="35" t="s">
        <v>10</v>
      </c>
      <c r="F8" s="35" t="s">
        <v>11</v>
      </c>
      <c r="G8" s="35" t="s">
        <v>12</v>
      </c>
      <c r="H8" s="35" t="s">
        <v>13</v>
      </c>
      <c r="I8" s="35" t="s">
        <v>14</v>
      </c>
      <c r="J8" s="35" t="s">
        <v>15</v>
      </c>
      <c r="K8" s="41" t="s">
        <v>16</v>
      </c>
      <c r="L8" s="72" t="s">
        <v>17</v>
      </c>
      <c r="M8" s="35" t="s">
        <v>27</v>
      </c>
      <c r="N8" s="35" t="s">
        <v>28</v>
      </c>
      <c r="O8" s="35" t="s">
        <v>29</v>
      </c>
      <c r="P8" s="35" t="s">
        <v>30</v>
      </c>
      <c r="Q8" s="73" t="s">
        <v>32</v>
      </c>
      <c r="R8" s="27" t="s">
        <v>34</v>
      </c>
      <c r="S8" s="28" t="s">
        <v>38</v>
      </c>
      <c r="T8" s="28" t="s">
        <v>39</v>
      </c>
      <c r="U8" s="28" t="s">
        <v>40</v>
      </c>
      <c r="V8" s="29" t="s">
        <v>43</v>
      </c>
      <c r="W8" s="27" t="s">
        <v>44</v>
      </c>
      <c r="X8" s="28" t="s">
        <v>45</v>
      </c>
      <c r="Y8" s="28" t="s">
        <v>46</v>
      </c>
      <c r="Z8" s="29" t="s">
        <v>47</v>
      </c>
      <c r="AA8" s="3"/>
    </row>
    <row r="9" spans="2:34" ht="30.75" customHeight="1" x14ac:dyDescent="0.2">
      <c r="B9" s="71" t="s">
        <v>66</v>
      </c>
      <c r="C9" s="67">
        <v>7</v>
      </c>
      <c r="D9" s="66" t="s">
        <v>4</v>
      </c>
      <c r="E9" s="67">
        <v>12</v>
      </c>
      <c r="F9" s="67" t="s">
        <v>48</v>
      </c>
      <c r="G9" s="68">
        <v>840</v>
      </c>
      <c r="H9" s="68">
        <v>0</v>
      </c>
      <c r="I9" s="68">
        <v>0</v>
      </c>
      <c r="J9" s="68">
        <v>0</v>
      </c>
      <c r="K9" s="69">
        <f>+G9+H9+I9+J9</f>
        <v>840</v>
      </c>
      <c r="L9" s="76"/>
      <c r="M9" s="95"/>
      <c r="N9" s="95"/>
      <c r="O9" s="95"/>
      <c r="P9" s="84"/>
      <c r="Q9" s="69">
        <f>+ROUND((G9*L9/100+H9*M9/100+I9*N9/100+J9*O9/100+C9*E9*P9),2)</f>
        <v>0</v>
      </c>
      <c r="R9" s="92">
        <v>5.3760000000000003</v>
      </c>
      <c r="S9" s="43">
        <f>+ROUND(K9*R9/100,2)</f>
        <v>45.16</v>
      </c>
      <c r="T9" s="30">
        <v>3.55</v>
      </c>
      <c r="U9" s="44">
        <f>+ROUND(C9*E9*T9,2)</f>
        <v>298.2</v>
      </c>
      <c r="V9" s="45">
        <f>+S9+U9</f>
        <v>343.36</v>
      </c>
      <c r="W9" s="89">
        <f>+Q9+V9</f>
        <v>343.36</v>
      </c>
      <c r="X9" s="53">
        <v>0.23</v>
      </c>
      <c r="Y9" s="54">
        <f>+ROUND(W9*X9,2)</f>
        <v>78.97</v>
      </c>
      <c r="Z9" s="55">
        <f>+Y9+W9</f>
        <v>422.33000000000004</v>
      </c>
      <c r="AA9" s="3"/>
    </row>
    <row r="10" spans="2:34" ht="30.75" customHeight="1" x14ac:dyDescent="0.2">
      <c r="B10" s="23" t="s">
        <v>65</v>
      </c>
      <c r="C10" s="38">
        <v>9</v>
      </c>
      <c r="D10" s="24" t="s">
        <v>71</v>
      </c>
      <c r="E10" s="38">
        <v>12</v>
      </c>
      <c r="F10" s="38" t="s">
        <v>48</v>
      </c>
      <c r="G10" s="39">
        <v>3810</v>
      </c>
      <c r="H10" s="39">
        <v>1160</v>
      </c>
      <c r="I10" s="39">
        <v>7360</v>
      </c>
      <c r="J10" s="39">
        <v>0</v>
      </c>
      <c r="K10" s="36">
        <f t="shared" ref="K10:K18" si="0">+G10+H10+I10+J10</f>
        <v>12330</v>
      </c>
      <c r="L10" s="77"/>
      <c r="M10" s="87"/>
      <c r="N10" s="78"/>
      <c r="O10" s="96"/>
      <c r="P10" s="88"/>
      <c r="Q10" s="36">
        <f>+ROUND((G10*L10/100+H10*M10/100+I10*N10/100+J10*O10/100+C10*E10*P10),2)</f>
        <v>0</v>
      </c>
      <c r="R10" s="93">
        <v>5.3760000000000003</v>
      </c>
      <c r="S10" s="40">
        <f>+ROUND(K10*R10/100,2)</f>
        <v>662.86</v>
      </c>
      <c r="T10" s="14">
        <v>3.55</v>
      </c>
      <c r="U10" s="42">
        <f>+ROUND(C10*E10*T10,2)</f>
        <v>383.4</v>
      </c>
      <c r="V10" s="46">
        <f>+S10+U10</f>
        <v>1046.26</v>
      </c>
      <c r="W10" s="90">
        <f>+Q10+V10</f>
        <v>1046.26</v>
      </c>
      <c r="X10" s="52">
        <v>-0.77</v>
      </c>
      <c r="Y10" s="50">
        <f t="shared" ref="Y10" si="1">+ROUND(W10*X10,2)</f>
        <v>-805.62</v>
      </c>
      <c r="Z10" s="51">
        <f t="shared" ref="Z10" si="2">+Y10+W10</f>
        <v>240.64</v>
      </c>
      <c r="AA10" s="3"/>
    </row>
    <row r="11" spans="2:34" ht="30.75" customHeight="1" x14ac:dyDescent="0.2">
      <c r="B11" s="23" t="s">
        <v>63</v>
      </c>
      <c r="C11" s="38">
        <v>1</v>
      </c>
      <c r="D11" s="24" t="s">
        <v>4</v>
      </c>
      <c r="E11" s="38">
        <v>12</v>
      </c>
      <c r="F11" s="38" t="s">
        <v>48</v>
      </c>
      <c r="G11" s="39">
        <v>120</v>
      </c>
      <c r="H11" s="39">
        <v>0</v>
      </c>
      <c r="I11" s="39">
        <v>0</v>
      </c>
      <c r="J11" s="39">
        <v>0</v>
      </c>
      <c r="K11" s="36">
        <f t="shared" si="0"/>
        <v>120</v>
      </c>
      <c r="L11" s="77"/>
      <c r="M11" s="96"/>
      <c r="N11" s="97"/>
      <c r="O11" s="96"/>
      <c r="P11" s="85"/>
      <c r="Q11" s="36">
        <f>+ROUND((G11*L11/100+H11*M11/100+I11*N11/100+J11*O11/100+C11*E11*P11),2)</f>
        <v>0</v>
      </c>
      <c r="R11" s="93">
        <v>5.3760000000000003</v>
      </c>
      <c r="S11" s="40">
        <f t="shared" ref="S11" si="3">+ROUND(K11*R11/100,2)</f>
        <v>6.45</v>
      </c>
      <c r="T11" s="14">
        <v>4.4400000000000004</v>
      </c>
      <c r="U11" s="42">
        <f>+ROUND(C11*E11*T11,2)</f>
        <v>53.28</v>
      </c>
      <c r="V11" s="46">
        <f t="shared" ref="V11" si="4">+S11+U11</f>
        <v>59.730000000000004</v>
      </c>
      <c r="W11" s="90">
        <f>+Q11+V11</f>
        <v>59.730000000000004</v>
      </c>
      <c r="X11" s="52">
        <v>0.23</v>
      </c>
      <c r="Y11" s="50">
        <f t="shared" ref="Y11" si="5">+ROUND(W11*X11,2)</f>
        <v>13.74</v>
      </c>
      <c r="Z11" s="51">
        <f t="shared" ref="Z11" si="6">+Y11+W11</f>
        <v>73.47</v>
      </c>
      <c r="AA11" s="3"/>
    </row>
    <row r="12" spans="2:34" ht="30.75" customHeight="1" x14ac:dyDescent="0.2">
      <c r="B12" s="21" t="s">
        <v>67</v>
      </c>
      <c r="C12" s="31">
        <v>25</v>
      </c>
      <c r="D12" s="24" t="s">
        <v>4</v>
      </c>
      <c r="E12" s="38">
        <v>12</v>
      </c>
      <c r="F12" s="38" t="s">
        <v>48</v>
      </c>
      <c r="G12" s="33">
        <v>164232</v>
      </c>
      <c r="H12" s="33">
        <v>15888</v>
      </c>
      <c r="I12" s="33">
        <v>9000</v>
      </c>
      <c r="J12" s="33">
        <v>0</v>
      </c>
      <c r="K12" s="36">
        <f t="shared" si="0"/>
        <v>189120</v>
      </c>
      <c r="L12" s="77"/>
      <c r="M12" s="87"/>
      <c r="N12" s="78"/>
      <c r="O12" s="96"/>
      <c r="P12" s="85"/>
      <c r="Q12" s="36">
        <f t="shared" ref="Q12:Q15" si="7">+ROUND((G12*L12/100+H12*M12/100+I12*N12/100+J12*O12/100+C12*E12*P12),2)</f>
        <v>0</v>
      </c>
      <c r="R12" s="93">
        <v>3.91</v>
      </c>
      <c r="S12" s="40">
        <f t="shared" ref="S12:S18" si="8">+ROUND(K12*R12/100,2)</f>
        <v>7394.59</v>
      </c>
      <c r="T12" s="14">
        <v>9.0399999999999991</v>
      </c>
      <c r="U12" s="42">
        <f>+ROUND(C12*E12*T12,2)</f>
        <v>2712</v>
      </c>
      <c r="V12" s="46">
        <f t="shared" ref="V12:V18" si="9">+S12+U12</f>
        <v>10106.59</v>
      </c>
      <c r="W12" s="90">
        <f>+Q12+V12</f>
        <v>10106.59</v>
      </c>
      <c r="X12" s="52">
        <v>0.23</v>
      </c>
      <c r="Y12" s="50">
        <f t="shared" ref="Y12:Y18" si="10">+ROUND(W12*X12,2)</f>
        <v>2324.52</v>
      </c>
      <c r="Z12" s="51">
        <f t="shared" ref="Z12:Z18" si="11">+Y12+W12</f>
        <v>12431.11</v>
      </c>
      <c r="AA12" s="3"/>
    </row>
    <row r="13" spans="2:34" ht="30.75" customHeight="1" x14ac:dyDescent="0.2">
      <c r="B13" s="21" t="s">
        <v>68</v>
      </c>
      <c r="C13" s="31">
        <v>10</v>
      </c>
      <c r="D13" s="24" t="s">
        <v>4</v>
      </c>
      <c r="E13" s="38">
        <v>12</v>
      </c>
      <c r="F13" s="38" t="s">
        <v>48</v>
      </c>
      <c r="G13" s="33">
        <v>29340</v>
      </c>
      <c r="H13" s="33">
        <v>23180</v>
      </c>
      <c r="I13" s="33">
        <v>10800</v>
      </c>
      <c r="J13" s="33">
        <v>6100</v>
      </c>
      <c r="K13" s="36">
        <f t="shared" si="0"/>
        <v>69420</v>
      </c>
      <c r="L13" s="77"/>
      <c r="M13" s="87"/>
      <c r="N13" s="78"/>
      <c r="O13" s="87"/>
      <c r="P13" s="85"/>
      <c r="Q13" s="36">
        <f t="shared" si="7"/>
        <v>0</v>
      </c>
      <c r="R13" s="93">
        <v>3.91</v>
      </c>
      <c r="S13" s="40">
        <f t="shared" ref="S13" si="12">+ROUND(K13*R13/100,2)</f>
        <v>2714.32</v>
      </c>
      <c r="T13" s="14">
        <v>9.0399999999999991</v>
      </c>
      <c r="U13" s="42">
        <f>+ROUND(C13*E13*T13,2)</f>
        <v>1084.8</v>
      </c>
      <c r="V13" s="46">
        <f t="shared" ref="V13" si="13">+S13+U13</f>
        <v>3799.12</v>
      </c>
      <c r="W13" s="90">
        <f t="shared" ref="W13:W15" si="14">+Q13+V13</f>
        <v>3799.12</v>
      </c>
      <c r="X13" s="52">
        <v>1.23</v>
      </c>
      <c r="Y13" s="50">
        <f t="shared" ref="Y13:Y15" si="15">+ROUND(W13*X13,2)</f>
        <v>4672.92</v>
      </c>
      <c r="Z13" s="51">
        <f t="shared" ref="Z13:Z15" si="16">+Y13+W13</f>
        <v>8472.0400000000009</v>
      </c>
      <c r="AA13" s="3"/>
    </row>
    <row r="14" spans="2:34" ht="30.75" customHeight="1" x14ac:dyDescent="0.2">
      <c r="B14" s="21" t="s">
        <v>69</v>
      </c>
      <c r="C14" s="31">
        <v>67</v>
      </c>
      <c r="D14" s="24" t="s">
        <v>4</v>
      </c>
      <c r="E14" s="38">
        <v>12</v>
      </c>
      <c r="F14" s="38" t="s">
        <v>48</v>
      </c>
      <c r="G14" s="33">
        <v>1862669</v>
      </c>
      <c r="H14" s="33">
        <v>580691</v>
      </c>
      <c r="I14" s="33">
        <v>308180</v>
      </c>
      <c r="J14" s="33">
        <v>128900</v>
      </c>
      <c r="K14" s="36">
        <f t="shared" si="0"/>
        <v>2880440</v>
      </c>
      <c r="L14" s="77"/>
      <c r="M14" s="87"/>
      <c r="N14" s="78"/>
      <c r="O14" s="87"/>
      <c r="P14" s="85"/>
      <c r="Q14" s="36">
        <f t="shared" si="7"/>
        <v>0</v>
      </c>
      <c r="R14" s="93">
        <v>2.931</v>
      </c>
      <c r="S14" s="40">
        <f>+ROUND(K14*R14/100,2)</f>
        <v>84425.7</v>
      </c>
      <c r="T14" s="14">
        <v>34.9</v>
      </c>
      <c r="U14" s="42">
        <f t="shared" ref="U14" si="17">+ROUND(C14*E14*T14,2)</f>
        <v>28059.599999999999</v>
      </c>
      <c r="V14" s="46">
        <f t="shared" si="9"/>
        <v>112485.29999999999</v>
      </c>
      <c r="W14" s="90">
        <f t="shared" si="14"/>
        <v>112485.29999999999</v>
      </c>
      <c r="X14" s="52">
        <v>2.23</v>
      </c>
      <c r="Y14" s="50">
        <f t="shared" si="15"/>
        <v>250842.22</v>
      </c>
      <c r="Z14" s="51">
        <f t="shared" si="16"/>
        <v>363327.52</v>
      </c>
      <c r="AA14" s="3"/>
    </row>
    <row r="15" spans="2:34" ht="30.75" customHeight="1" x14ac:dyDescent="0.2">
      <c r="B15" s="21" t="s">
        <v>70</v>
      </c>
      <c r="C15" s="31">
        <v>3</v>
      </c>
      <c r="D15" s="24" t="s">
        <v>4</v>
      </c>
      <c r="E15" s="38">
        <v>12</v>
      </c>
      <c r="F15" s="38" t="s">
        <v>48</v>
      </c>
      <c r="G15" s="33">
        <v>53840</v>
      </c>
      <c r="H15" s="33">
        <v>0</v>
      </c>
      <c r="I15" s="33">
        <v>20430</v>
      </c>
      <c r="J15" s="33">
        <v>0</v>
      </c>
      <c r="K15" s="36">
        <f t="shared" si="0"/>
        <v>74270</v>
      </c>
      <c r="L15" s="77"/>
      <c r="M15" s="96"/>
      <c r="N15" s="78"/>
      <c r="O15" s="96"/>
      <c r="P15" s="85"/>
      <c r="Q15" s="36">
        <f t="shared" si="7"/>
        <v>0</v>
      </c>
      <c r="R15" s="93">
        <v>2.931</v>
      </c>
      <c r="S15" s="40">
        <f>+ROUND(K15*R15/100,2)</f>
        <v>2176.85</v>
      </c>
      <c r="T15" s="14">
        <v>34.9</v>
      </c>
      <c r="U15" s="42">
        <f t="shared" ref="U15" si="18">+ROUND(C15*E15*T15,2)</f>
        <v>1256.4000000000001</v>
      </c>
      <c r="V15" s="46">
        <f t="shared" ref="V15" si="19">+S15+U15</f>
        <v>3433.25</v>
      </c>
      <c r="W15" s="90">
        <f t="shared" si="14"/>
        <v>3433.25</v>
      </c>
      <c r="X15" s="52">
        <v>3.23</v>
      </c>
      <c r="Y15" s="50">
        <f t="shared" si="15"/>
        <v>11089.4</v>
      </c>
      <c r="Z15" s="51">
        <f t="shared" si="16"/>
        <v>14522.65</v>
      </c>
      <c r="AA15" s="3"/>
    </row>
    <row r="16" spans="2:34" ht="30.75" customHeight="1" x14ac:dyDescent="0.2">
      <c r="B16" s="21" t="s">
        <v>19</v>
      </c>
      <c r="C16" s="31">
        <v>32</v>
      </c>
      <c r="D16" s="24" t="s">
        <v>4</v>
      </c>
      <c r="E16" s="38">
        <v>12</v>
      </c>
      <c r="F16" s="38" t="s">
        <v>48</v>
      </c>
      <c r="G16" s="33">
        <v>2918101</v>
      </c>
      <c r="H16" s="33">
        <v>1016109</v>
      </c>
      <c r="I16" s="33">
        <v>0</v>
      </c>
      <c r="J16" s="33">
        <v>298530</v>
      </c>
      <c r="K16" s="36">
        <f t="shared" si="0"/>
        <v>4232740</v>
      </c>
      <c r="L16" s="77"/>
      <c r="M16" s="87"/>
      <c r="N16" s="100"/>
      <c r="O16" s="87"/>
      <c r="P16" s="85"/>
      <c r="Q16" s="36">
        <f t="shared" ref="Q16:Q18" si="20">+ROUND((G16*L16/100+H16*M16/100+I16*N16/100+J16*O16/100+C16*E16*P16),2)</f>
        <v>0</v>
      </c>
      <c r="R16" s="93">
        <v>2.8730000000000002</v>
      </c>
      <c r="S16" s="40">
        <f t="shared" si="8"/>
        <v>121606.62</v>
      </c>
      <c r="T16" s="14">
        <v>194.95</v>
      </c>
      <c r="U16" s="42">
        <f>+ROUND(C16*E16*T16,2)</f>
        <v>74860.800000000003</v>
      </c>
      <c r="V16" s="46">
        <f t="shared" si="9"/>
        <v>196467.41999999998</v>
      </c>
      <c r="W16" s="90">
        <f t="shared" ref="W16:W18" si="21">+Q16+V16</f>
        <v>196467.41999999998</v>
      </c>
      <c r="X16" s="52">
        <v>0.23</v>
      </c>
      <c r="Y16" s="50">
        <f t="shared" si="10"/>
        <v>45187.51</v>
      </c>
      <c r="Z16" s="51">
        <f t="shared" si="11"/>
        <v>241654.93</v>
      </c>
      <c r="AA16" s="3"/>
    </row>
    <row r="17" spans="2:27" ht="30.75" customHeight="1" x14ac:dyDescent="0.2">
      <c r="B17" s="21" t="s">
        <v>18</v>
      </c>
      <c r="C17" s="31">
        <v>21</v>
      </c>
      <c r="D17" s="31">
        <v>4010</v>
      </c>
      <c r="E17" s="38">
        <v>12</v>
      </c>
      <c r="F17" s="31">
        <v>8760</v>
      </c>
      <c r="G17" s="33">
        <v>6047356</v>
      </c>
      <c r="H17" s="33">
        <v>70554</v>
      </c>
      <c r="I17" s="33">
        <v>0</v>
      </c>
      <c r="J17" s="33">
        <v>0</v>
      </c>
      <c r="K17" s="36">
        <f>+G17+H17+I17+J17</f>
        <v>6117910</v>
      </c>
      <c r="L17" s="77"/>
      <c r="M17" s="87"/>
      <c r="N17" s="97"/>
      <c r="O17" s="96"/>
      <c r="P17" s="85"/>
      <c r="Q17" s="36">
        <f>+ROUND((G17*L17/100+H17*M17/100+I17*N17/100+J17*O17/100+C17*E17*P17),2)</f>
        <v>0</v>
      </c>
      <c r="R17" s="93">
        <v>2.605</v>
      </c>
      <c r="S17" s="40">
        <f t="shared" si="8"/>
        <v>159371.56</v>
      </c>
      <c r="T17" s="74">
        <v>0.505</v>
      </c>
      <c r="U17" s="42">
        <f>+ROUND(D17*F17*T17/100,2)</f>
        <v>177394.38</v>
      </c>
      <c r="V17" s="46">
        <f t="shared" si="9"/>
        <v>336765.94</v>
      </c>
      <c r="W17" s="90">
        <f t="shared" si="21"/>
        <v>336765.94</v>
      </c>
      <c r="X17" s="52">
        <v>0.23</v>
      </c>
      <c r="Y17" s="50">
        <f t="shared" si="10"/>
        <v>77456.17</v>
      </c>
      <c r="Z17" s="51">
        <f t="shared" si="11"/>
        <v>414222.11</v>
      </c>
      <c r="AA17" s="3"/>
    </row>
    <row r="18" spans="2:27" ht="30.75" customHeight="1" thickBot="1" x14ac:dyDescent="0.25">
      <c r="B18" s="22" t="s">
        <v>22</v>
      </c>
      <c r="C18" s="32">
        <v>1</v>
      </c>
      <c r="D18" s="32">
        <v>2000</v>
      </c>
      <c r="E18" s="70">
        <v>12</v>
      </c>
      <c r="F18" s="32">
        <v>8760</v>
      </c>
      <c r="G18" s="34">
        <v>7634810</v>
      </c>
      <c r="H18" s="34">
        <v>0</v>
      </c>
      <c r="I18" s="34">
        <v>0</v>
      </c>
      <c r="J18" s="34">
        <v>0</v>
      </c>
      <c r="K18" s="37">
        <f t="shared" si="0"/>
        <v>7634810</v>
      </c>
      <c r="L18" s="79"/>
      <c r="M18" s="98"/>
      <c r="N18" s="98"/>
      <c r="O18" s="99"/>
      <c r="P18" s="86"/>
      <c r="Q18" s="37">
        <f t="shared" si="20"/>
        <v>0</v>
      </c>
      <c r="R18" s="94">
        <v>2.4540000000000002</v>
      </c>
      <c r="S18" s="47">
        <f t="shared" si="8"/>
        <v>187358.24</v>
      </c>
      <c r="T18" s="75">
        <v>0.46400000000000002</v>
      </c>
      <c r="U18" s="48">
        <f>+ROUND(D18*F18*T18/100,2)</f>
        <v>81292.800000000003</v>
      </c>
      <c r="V18" s="49">
        <f t="shared" si="9"/>
        <v>268651.03999999998</v>
      </c>
      <c r="W18" s="91">
        <f t="shared" si="21"/>
        <v>268651.03999999998</v>
      </c>
      <c r="X18" s="56">
        <v>0.23</v>
      </c>
      <c r="Y18" s="57">
        <f t="shared" si="10"/>
        <v>61789.74</v>
      </c>
      <c r="Z18" s="58">
        <f t="shared" si="11"/>
        <v>330440.77999999997</v>
      </c>
      <c r="AA18" s="3"/>
    </row>
    <row r="19" spans="2:27" ht="39" customHeight="1" thickBot="1" x14ac:dyDescent="0.25">
      <c r="B19" s="15"/>
      <c r="C19" s="15"/>
      <c r="D19" s="15"/>
      <c r="E19" s="15"/>
      <c r="F19" s="15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7"/>
      <c r="S19" s="18"/>
      <c r="T19" s="19"/>
      <c r="U19" s="20"/>
      <c r="V19" s="20"/>
      <c r="W19" s="81">
        <f>SUM(W9:W18)</f>
        <v>933158.01</v>
      </c>
      <c r="X19" s="80">
        <v>0.23</v>
      </c>
      <c r="Y19" s="82">
        <f t="shared" ref="Y19:Z19" si="22">SUM(Y9:Y18)</f>
        <v>452649.57</v>
      </c>
      <c r="Z19" s="83">
        <f t="shared" si="22"/>
        <v>1385807.58</v>
      </c>
      <c r="AA19" s="3"/>
    </row>
    <row r="20" spans="2:27" ht="28.5" customHeight="1" x14ac:dyDescent="0.2">
      <c r="B20" s="102" t="s">
        <v>73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"/>
      <c r="S20" s="10"/>
      <c r="T20" s="7"/>
      <c r="U20" s="8"/>
      <c r="V20" s="8"/>
      <c r="W20" s="8"/>
      <c r="X20" s="9"/>
      <c r="Y20" s="9"/>
      <c r="Z20" s="63" t="s">
        <v>74</v>
      </c>
      <c r="AA20" s="3"/>
    </row>
    <row r="21" spans="2:27" ht="28.5" customHeight="1" x14ac:dyDescent="0.2">
      <c r="B21" s="102" t="s">
        <v>64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"/>
      <c r="P21" s="10"/>
      <c r="Q21" s="10"/>
      <c r="R21" s="10"/>
      <c r="S21" s="10"/>
      <c r="T21" s="127"/>
      <c r="U21" s="128"/>
      <c r="V21" s="6"/>
      <c r="W21" s="6"/>
      <c r="X21" s="9"/>
      <c r="Y21" s="9"/>
      <c r="Z21" s="9"/>
      <c r="AA21" s="3"/>
    </row>
    <row r="22" spans="2:27" ht="61.5" customHeight="1" x14ac:dyDescent="0.2">
      <c r="B22" s="133" t="s">
        <v>72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60"/>
      <c r="Q22" s="60"/>
      <c r="R22" s="60"/>
      <c r="S22" s="60"/>
      <c r="T22" s="129"/>
      <c r="U22" s="129"/>
      <c r="V22" s="61"/>
      <c r="W22" s="61"/>
    </row>
    <row r="23" spans="2:27" ht="16.5" customHeight="1" x14ac:dyDescent="0.2"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132"/>
      <c r="U23" s="132"/>
      <c r="V23" s="62"/>
      <c r="W23" s="62"/>
    </row>
    <row r="24" spans="2:27" ht="18" customHeight="1" x14ac:dyDescent="0.2">
      <c r="B24" s="64" t="s">
        <v>62</v>
      </c>
      <c r="G24" s="1"/>
      <c r="H24" s="5"/>
      <c r="I24" s="5"/>
      <c r="J24" s="5"/>
      <c r="K24" s="5"/>
      <c r="L24" s="5"/>
      <c r="M24" s="5"/>
      <c r="N24" s="5"/>
      <c r="O24" s="5"/>
      <c r="P24" s="5"/>
      <c r="Q24" s="5"/>
      <c r="R24" s="2"/>
    </row>
    <row r="25" spans="2:27" ht="18" customHeight="1" x14ac:dyDescent="0.2">
      <c r="B25" s="65" t="s">
        <v>51</v>
      </c>
      <c r="G25" s="1"/>
      <c r="H25" s="5"/>
      <c r="I25" s="5"/>
      <c r="J25" s="5"/>
      <c r="K25" s="5"/>
      <c r="L25" s="5"/>
      <c r="M25" s="5"/>
      <c r="N25" s="5"/>
      <c r="O25" s="5"/>
      <c r="P25" s="5"/>
      <c r="Q25" s="5"/>
      <c r="R25" s="2"/>
    </row>
    <row r="26" spans="2:27" ht="18" customHeight="1" x14ac:dyDescent="0.2">
      <c r="B26" s="65" t="s">
        <v>52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</row>
    <row r="27" spans="2:27" ht="18" customHeight="1" x14ac:dyDescent="0.2">
      <c r="B27" s="65" t="s">
        <v>53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2"/>
    </row>
    <row r="28" spans="2:27" ht="24.75" customHeight="1" x14ac:dyDescent="0.2">
      <c r="G28" s="1"/>
      <c r="H28" s="5"/>
      <c r="I28" s="5"/>
      <c r="J28" s="5"/>
      <c r="K28" s="5"/>
      <c r="L28" s="5"/>
      <c r="M28" s="5"/>
      <c r="N28" s="5"/>
      <c r="O28" s="5"/>
      <c r="P28" s="5"/>
      <c r="Q28" s="5"/>
      <c r="R28" s="2"/>
    </row>
    <row r="29" spans="2:27" ht="24.75" customHeight="1" x14ac:dyDescent="0.2"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2"/>
    </row>
    <row r="30" spans="2:27" ht="24.75" customHeight="1" x14ac:dyDescent="0.2"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2:27" ht="24.75" customHeight="1" x14ac:dyDescent="0.2"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2:27" ht="24.75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</sheetData>
  <mergeCells count="32">
    <mergeCell ref="G6:H6"/>
    <mergeCell ref="B21:N21"/>
    <mergeCell ref="B22:O22"/>
    <mergeCell ref="B6:B7"/>
    <mergeCell ref="C6:C7"/>
    <mergeCell ref="D6:D7"/>
    <mergeCell ref="E6:E7"/>
    <mergeCell ref="F6:F7"/>
    <mergeCell ref="K6:K7"/>
    <mergeCell ref="Z6:Z7"/>
    <mergeCell ref="T21:U21"/>
    <mergeCell ref="T22:U22"/>
    <mergeCell ref="W5:Z5"/>
    <mergeCell ref="T23:U23"/>
    <mergeCell ref="T6:T7"/>
    <mergeCell ref="U6:U7"/>
    <mergeCell ref="B3:Z3"/>
    <mergeCell ref="B20:Q20"/>
    <mergeCell ref="B5:K5"/>
    <mergeCell ref="L6:M6"/>
    <mergeCell ref="N6:O6"/>
    <mergeCell ref="P6:P7"/>
    <mergeCell ref="Q6:Q7"/>
    <mergeCell ref="L5:Q5"/>
    <mergeCell ref="W6:W7"/>
    <mergeCell ref="X6:X7"/>
    <mergeCell ref="R5:V5"/>
    <mergeCell ref="R6:R7"/>
    <mergeCell ref="S6:S7"/>
    <mergeCell ref="V6:V7"/>
    <mergeCell ref="I6:J6"/>
    <mergeCell ref="Y6:Y7"/>
  </mergeCells>
  <pageMargins left="0.25" right="0.26" top="0.28999999999999998" bottom="0.22" header="0.19" footer="0.14000000000000001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2022-08-02T14:19:38Z</cp:lastPrinted>
  <dcterms:created xsi:type="dcterms:W3CDTF">2015-09-16T11:15:51Z</dcterms:created>
  <dcterms:modified xsi:type="dcterms:W3CDTF">2022-09-02T09:31:42Z</dcterms:modified>
</cp:coreProperties>
</file>